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5. Agriculture\"/>
    </mc:Choice>
  </mc:AlternateContent>
  <xr:revisionPtr revIDLastSave="0" documentId="13_ncr:1_{594D486A-62E3-4A52-8099-5D4FA3A4AD8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9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42" i="1"/>
  <c r="G34" i="1"/>
  <c r="G25" i="1"/>
  <c r="G26" i="1"/>
  <c r="G21" i="1"/>
  <c r="G22" i="1"/>
  <c r="G17" i="1"/>
  <c r="G18" i="1"/>
  <c r="G14" i="1"/>
  <c r="G10" i="1"/>
  <c r="G9" i="1"/>
  <c r="G30" i="1"/>
  <c r="G29" i="1"/>
  <c r="G6" i="1"/>
  <c r="F42" i="1"/>
  <c r="F41" i="1"/>
  <c r="F34" i="1"/>
  <c r="F33" i="1"/>
  <c r="F26" i="1"/>
  <c r="F25" i="1"/>
  <c r="F22" i="1"/>
  <c r="F21" i="1"/>
  <c r="F18" i="1"/>
  <c r="F17" i="1"/>
  <c r="F14" i="1"/>
  <c r="F13" i="1"/>
  <c r="F10" i="1"/>
  <c r="F9" i="1"/>
  <c r="F38" i="1"/>
  <c r="F37" i="1"/>
  <c r="F30" i="1"/>
  <c r="F29" i="1"/>
  <c r="F6" i="1"/>
  <c r="F5" i="1"/>
  <c r="E42" i="1"/>
  <c r="E38" i="1"/>
  <c r="E34" i="1"/>
  <c r="E30" i="1"/>
  <c r="E18" i="1"/>
  <c r="E22" i="1"/>
  <c r="E26" i="1"/>
  <c r="E14" i="1"/>
  <c r="E10" i="1"/>
  <c r="E6" i="1"/>
  <c r="D38" i="1"/>
  <c r="D14" i="1"/>
  <c r="D34" i="1"/>
  <c r="D42" i="1"/>
  <c r="D26" i="1"/>
  <c r="D18" i="1"/>
  <c r="D22" i="1"/>
  <c r="D10" i="1"/>
  <c r="D30" i="1"/>
  <c r="D6" i="1"/>
  <c r="C42" i="1" l="1"/>
  <c r="C38" i="1"/>
  <c r="C34" i="1"/>
  <c r="C30" i="1"/>
  <c r="C26" i="1"/>
  <c r="C22" i="1"/>
  <c r="C18" i="1"/>
</calcChain>
</file>

<file path=xl/sharedStrings.xml><?xml version="1.0" encoding="utf-8"?>
<sst xmlns="http://schemas.openxmlformats.org/spreadsheetml/2006/main" count="57" uniqueCount="18">
  <si>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</si>
  <si>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</si>
  <si>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</si>
  <si>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</si>
  <si>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</si>
  <si>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</si>
  <si>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</si>
  <si>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</si>
  <si>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</si>
  <si>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</si>
  <si>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</si>
  <si>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</si>
  <si>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</si>
  <si>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</si>
  <si>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</si>
  <si>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Integrated Agriculture and Livestock Census, 2022 NSB</t>
  </si>
  <si>
    <t>Table 5.9: Number of Major Fruits and Nuts production, Dagana (2020-2024)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</si>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</sst>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0.0"/>
    <numFmt numFmtId="166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name val="Calibri Light"/>
      <family val="2"/>
    </font>
    <font>
      <sz val="11"/>
      <color theme="1"/>
      <name val="Calibri Light"/>
      <family val="2"/>
    </font>
    <font>
      <b/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7" xfId="0" applyFont="1" applyBorder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5" fillId="0" borderId="4" xfId="1" applyNumberFormat="1" applyFont="1" applyBorder="1" applyAlignment="1">
      <alignment vertical="center"/>
    </xf>
    <xf numFmtId="164" fontId="5" fillId="0" borderId="6" xfId="1" applyNumberFormat="1" applyFont="1" applyBorder="1" applyAlignment="1">
      <alignment vertical="center"/>
    </xf>
    <xf numFmtId="164" fontId="5" fillId="0" borderId="0" xfId="1" applyNumberFormat="1" applyFont="1" applyAlignment="1">
      <alignment vertical="center"/>
    </xf>
    <xf numFmtId="164" fontId="5" fillId="0" borderId="5" xfId="1" applyNumberFormat="1" applyFont="1" applyBorder="1" applyAlignment="1">
      <alignment vertical="center"/>
    </xf>
    <xf numFmtId="165" fontId="5" fillId="0" borderId="5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4" fontId="5" fillId="0" borderId="5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5" fillId="0" borderId="0" xfId="1" applyNumberFormat="1" applyFont="1" applyAlignment="1">
      <alignment vertical="center"/>
    </xf>
    <xf numFmtId="164" fontId="5" fillId="0" borderId="5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3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166" fontId="5" fillId="0" borderId="5" xfId="0" applyNumberFormat="1" applyFont="1" applyBorder="1" applyAlignment="1">
      <alignment horizontal="right"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G43"/>
  <sheetViews>
    <sheetView tabSelected="1" zoomScaleNormal="100" workbookViewId="0">
      <selection activeCell="J39" sqref="J39"/>
    </sheetView>
  </sheetViews>
  <sheetFormatPr defaultColWidth="9.1796875" defaultRowHeight="15.5"/>
  <cols>
    <col min="1" max="1" width="12" style="2" customWidth="1"/>
    <col min="2" max="2" width="25.1796875" style="2" customWidth="1"/>
    <col min="3" max="3" width="10.6328125" style="2" bestFit="1" customWidth="1"/>
    <col min="4" max="4" width="10.453125" style="2" customWidth="1"/>
    <col min="5" max="5" width="10.36328125" style="2" customWidth="1"/>
    <col min="6" max="7" width="12.26953125" style="2" bestFit="1" customWidth="1"/>
    <col min="8" max="241" width="9.1796875" style="2"/>
    <col min="242" max="16384" width="9.1796875" style="3"/>
  </cols>
  <sheetData>
    <row r="1" spans="1:7" ht="21" customHeight="1">
      <c r="A1" s="1" t="s">
        <v>16</v>
      </c>
    </row>
    <row r="2" spans="1:7" ht="28.5" customHeight="1">
      <c r="A2" s="20" t="s">
        <v>0</v>
      </c>
      <c r="B2" s="21"/>
      <c r="C2" s="4">
        <v>2020</v>
      </c>
      <c r="D2" s="4">
        <v>2021</v>
      </c>
      <c r="E2" s="4">
        <v>2022</v>
      </c>
      <c r="F2" s="4">
        <v>2023</v>
      </c>
      <c r="G2" s="4">
        <v>2024</v>
      </c>
    </row>
    <row r="3" spans="1:7" ht="21" customHeight="1">
      <c r="A3" s="22" t="s">
        <v>1</v>
      </c>
      <c r="B3" s="5" t="s">
        <v>2</v>
      </c>
      <c r="C3" s="2">
        <v>522</v>
      </c>
      <c r="D3" s="2">
        <v>258</v>
      </c>
      <c r="E3" s="2">
        <v>301</v>
      </c>
      <c r="F3" s="2">
        <v>274</v>
      </c>
      <c r="G3" s="2">
        <v>292</v>
      </c>
    </row>
    <row r="4" spans="1:7" ht="21" customHeight="1">
      <c r="A4" s="18"/>
      <c r="B4" s="6" t="s">
        <v>3</v>
      </c>
      <c r="C4" s="2">
        <v>32</v>
      </c>
      <c r="D4" s="2">
        <v>18</v>
      </c>
      <c r="E4" s="2">
        <v>38</v>
      </c>
      <c r="F4" s="2">
        <v>33</v>
      </c>
      <c r="G4" s="2">
        <v>56</v>
      </c>
    </row>
    <row r="5" spans="1:7" ht="21" customHeight="1">
      <c r="A5" s="18"/>
      <c r="B5" s="6" t="s">
        <v>4</v>
      </c>
      <c r="C5" s="2">
        <v>1.28</v>
      </c>
      <c r="D5" s="2">
        <v>0.16</v>
      </c>
      <c r="E5" s="2">
        <v>7.0000000000000007E-2</v>
      </c>
      <c r="F5" s="2">
        <f>92/1000</f>
        <v>9.1999999999999998E-2</v>
      </c>
      <c r="G5" s="2">
        <v>0.27800000000000002</v>
      </c>
    </row>
    <row r="6" spans="1:7" ht="21" customHeight="1">
      <c r="A6" s="19"/>
      <c r="B6" s="7" t="s">
        <v>5</v>
      </c>
      <c r="C6" s="10">
        <v>40</v>
      </c>
      <c r="D6" s="10">
        <f>160/18</f>
        <v>8.8888888888888893</v>
      </c>
      <c r="E6" s="10">
        <f>70/38</f>
        <v>1.8421052631578947</v>
      </c>
      <c r="F6" s="10">
        <f>92/F4</f>
        <v>2.7878787878787881</v>
      </c>
      <c r="G6" s="10">
        <f>278/G4</f>
        <v>4.9642857142857144</v>
      </c>
    </row>
    <row r="7" spans="1:7" ht="21" customHeight="1">
      <c r="A7" s="18" t="s">
        <v>6</v>
      </c>
      <c r="B7" s="6" t="s">
        <v>2</v>
      </c>
      <c r="C7" s="13">
        <v>238842</v>
      </c>
      <c r="D7" s="13">
        <v>225820</v>
      </c>
      <c r="E7" s="13">
        <v>250421</v>
      </c>
      <c r="F7" s="13">
        <v>305591</v>
      </c>
      <c r="G7" s="13">
        <v>343267</v>
      </c>
    </row>
    <row r="8" spans="1:7" ht="21" customHeight="1">
      <c r="A8" s="18"/>
      <c r="B8" s="6" t="s">
        <v>3</v>
      </c>
      <c r="C8" s="13">
        <v>120752</v>
      </c>
      <c r="D8" s="13">
        <v>131028</v>
      </c>
      <c r="E8" s="13">
        <v>129088</v>
      </c>
      <c r="F8" s="13">
        <v>154505</v>
      </c>
      <c r="G8" s="13">
        <v>173552</v>
      </c>
    </row>
    <row r="9" spans="1:7" ht="21" customHeight="1">
      <c r="A9" s="18"/>
      <c r="B9" s="6" t="s">
        <v>4</v>
      </c>
      <c r="C9" s="11">
        <v>3805.72</v>
      </c>
      <c r="D9" s="11">
        <v>2791.97</v>
      </c>
      <c r="E9" s="11">
        <v>3486.78</v>
      </c>
      <c r="F9" s="11">
        <f>4690770/1000</f>
        <v>4690.7700000000004</v>
      </c>
      <c r="G9" s="11">
        <f>4712501/1000</f>
        <v>4712.5010000000002</v>
      </c>
    </row>
    <row r="10" spans="1:7" ht="21" customHeight="1">
      <c r="A10" s="19"/>
      <c r="B10" s="7" t="s">
        <v>5</v>
      </c>
      <c r="C10" s="12">
        <v>31.52</v>
      </c>
      <c r="D10" s="12">
        <f>2791970/D8</f>
        <v>21.308193668528865</v>
      </c>
      <c r="E10" s="12">
        <f>2486780/E8</f>
        <v>19.264222855726327</v>
      </c>
      <c r="F10" s="12">
        <f>4690770/F8</f>
        <v>30.359988349891591</v>
      </c>
      <c r="G10" s="12">
        <f>4712501/G8</f>
        <v>27.153250898866045</v>
      </c>
    </row>
    <row r="11" spans="1:7" ht="21" customHeight="1">
      <c r="A11" s="22" t="s">
        <v>7</v>
      </c>
      <c r="B11" s="6" t="s">
        <v>2</v>
      </c>
      <c r="C11" s="15">
        <v>7924</v>
      </c>
      <c r="D11" s="15">
        <v>8773</v>
      </c>
      <c r="E11" s="15">
        <v>8654</v>
      </c>
      <c r="F11" s="15">
        <v>17663</v>
      </c>
      <c r="G11" s="15">
        <v>16859</v>
      </c>
    </row>
    <row r="12" spans="1:7" ht="21" customHeight="1">
      <c r="A12" s="18"/>
      <c r="B12" s="6" t="s">
        <v>3</v>
      </c>
      <c r="C12" s="13">
        <v>3242</v>
      </c>
      <c r="D12" s="13">
        <v>4332</v>
      </c>
      <c r="E12" s="13">
        <v>4326</v>
      </c>
      <c r="F12" s="13">
        <v>4544</v>
      </c>
      <c r="G12" s="13">
        <v>6001</v>
      </c>
    </row>
    <row r="13" spans="1:7" ht="21" customHeight="1">
      <c r="A13" s="18"/>
      <c r="B13" s="6" t="s">
        <v>4</v>
      </c>
      <c r="C13" s="11">
        <v>104.03</v>
      </c>
      <c r="D13" s="11">
        <v>92.05</v>
      </c>
      <c r="E13" s="11">
        <v>96.02</v>
      </c>
      <c r="F13" s="11">
        <f>79933/1000</f>
        <v>79.933000000000007</v>
      </c>
      <c r="G13" s="11">
        <v>94.938999999999993</v>
      </c>
    </row>
    <row r="14" spans="1:7" ht="21" customHeight="1">
      <c r="A14" s="19"/>
      <c r="B14" s="6" t="s">
        <v>5</v>
      </c>
      <c r="C14" s="12">
        <v>32.1</v>
      </c>
      <c r="D14" s="12">
        <f>92050/D12</f>
        <v>21.248845798707293</v>
      </c>
      <c r="E14" s="12">
        <f>96020/E12</f>
        <v>22.196024040684236</v>
      </c>
      <c r="F14" s="12">
        <f>79933/F12</f>
        <v>17.590889084507044</v>
      </c>
      <c r="G14" s="12">
        <f>94939/G12</f>
        <v>15.820529911681387</v>
      </c>
    </row>
    <row r="15" spans="1:7" ht="21" customHeight="1">
      <c r="A15" s="8" t="s">
        <v>8</v>
      </c>
      <c r="B15" s="5" t="s">
        <v>2</v>
      </c>
      <c r="C15" s="15">
        <v>1886</v>
      </c>
      <c r="D15" s="15">
        <v>1599</v>
      </c>
      <c r="E15" s="15">
        <v>1599</v>
      </c>
      <c r="F15" s="15">
        <v>2679</v>
      </c>
      <c r="G15" s="15">
        <v>2165</v>
      </c>
    </row>
    <row r="16" spans="1:7" ht="21" customHeight="1">
      <c r="A16" s="8"/>
      <c r="B16" s="6" t="s">
        <v>3</v>
      </c>
      <c r="C16" s="13">
        <v>1485</v>
      </c>
      <c r="D16" s="13">
        <v>1229</v>
      </c>
      <c r="E16" s="13">
        <v>1229</v>
      </c>
      <c r="F16" s="13">
        <v>1459</v>
      </c>
      <c r="G16" s="13">
        <v>1395</v>
      </c>
    </row>
    <row r="17" spans="1:7" ht="21" customHeight="1">
      <c r="A17" s="8"/>
      <c r="B17" s="6" t="s">
        <v>4</v>
      </c>
      <c r="C17" s="11">
        <v>45.35</v>
      </c>
      <c r="D17" s="11">
        <v>42.75</v>
      </c>
      <c r="E17" s="11">
        <v>42.75</v>
      </c>
      <c r="F17" s="11">
        <f>27930/1000</f>
        <v>27.93</v>
      </c>
      <c r="G17" s="11">
        <f>24792/1000</f>
        <v>24.792000000000002</v>
      </c>
    </row>
    <row r="18" spans="1:7" ht="21" customHeight="1">
      <c r="A18" s="9"/>
      <c r="B18" s="7" t="s">
        <v>5</v>
      </c>
      <c r="C18" s="16">
        <f>45350/C16</f>
        <v>30.53872053872054</v>
      </c>
      <c r="D18" s="16">
        <f>42750/D16</f>
        <v>34.784377542717657</v>
      </c>
      <c r="E18" s="16">
        <f>42750/E16</f>
        <v>34.784377542717657</v>
      </c>
      <c r="F18" s="16">
        <f>27930/F16</f>
        <v>19.143248800548321</v>
      </c>
      <c r="G18" s="16">
        <f>24792/G16</f>
        <v>17.772043010752689</v>
      </c>
    </row>
    <row r="19" spans="1:7" ht="21" customHeight="1">
      <c r="A19" s="8" t="s">
        <v>9</v>
      </c>
      <c r="B19" s="6" t="s">
        <v>2</v>
      </c>
      <c r="C19" s="13">
        <v>1542</v>
      </c>
      <c r="D19" s="13">
        <v>1953</v>
      </c>
      <c r="E19" s="13">
        <v>1953</v>
      </c>
      <c r="F19" s="13">
        <v>1979</v>
      </c>
      <c r="G19" s="13">
        <v>1605</v>
      </c>
    </row>
    <row r="20" spans="1:7" ht="21" customHeight="1">
      <c r="A20" s="8"/>
      <c r="B20" s="6" t="s">
        <v>3</v>
      </c>
      <c r="C20" s="13">
        <v>1146</v>
      </c>
      <c r="D20" s="13">
        <v>1352</v>
      </c>
      <c r="E20" s="13">
        <v>1352</v>
      </c>
      <c r="F20" s="13">
        <v>1111</v>
      </c>
      <c r="G20" s="13">
        <v>1146</v>
      </c>
    </row>
    <row r="21" spans="1:7" ht="21" customHeight="1">
      <c r="A21" s="8"/>
      <c r="B21" s="6" t="s">
        <v>4</v>
      </c>
      <c r="C21" s="11">
        <v>65.36</v>
      </c>
      <c r="D21" s="11">
        <v>186.63</v>
      </c>
      <c r="E21" s="11">
        <v>186.63</v>
      </c>
      <c r="F21" s="11">
        <f>60814/1000</f>
        <v>60.814</v>
      </c>
      <c r="G21" s="11">
        <f>44132/1000</f>
        <v>44.131999999999998</v>
      </c>
    </row>
    <row r="22" spans="1:7" ht="21" customHeight="1">
      <c r="A22" s="9"/>
      <c r="B22" s="7" t="s">
        <v>5</v>
      </c>
      <c r="C22" s="14">
        <f>65360/C20</f>
        <v>57.033158813263526</v>
      </c>
      <c r="D22" s="14">
        <f>186630/D20</f>
        <v>138.03994082840237</v>
      </c>
      <c r="E22" s="14">
        <f>186630/E20</f>
        <v>138.03994082840237</v>
      </c>
      <c r="F22" s="14">
        <f>60814/F20</f>
        <v>54.738073807380736</v>
      </c>
      <c r="G22" s="14">
        <f>44132/G20</f>
        <v>38.509598603839443</v>
      </c>
    </row>
    <row r="23" spans="1:7" ht="21" customHeight="1">
      <c r="A23" s="18" t="s">
        <v>10</v>
      </c>
      <c r="B23" s="6" t="s">
        <v>2</v>
      </c>
      <c r="C23" s="13">
        <v>1457</v>
      </c>
      <c r="D23" s="13">
        <v>1178</v>
      </c>
      <c r="E23" s="13">
        <v>1178</v>
      </c>
      <c r="F23" s="13">
        <v>1575</v>
      </c>
      <c r="G23" s="13">
        <v>1523</v>
      </c>
    </row>
    <row r="24" spans="1:7" ht="21" customHeight="1">
      <c r="A24" s="18"/>
      <c r="B24" s="6" t="s">
        <v>3</v>
      </c>
      <c r="C24" s="13">
        <v>1171</v>
      </c>
      <c r="D24" s="13">
        <v>937</v>
      </c>
      <c r="E24" s="13">
        <v>937</v>
      </c>
      <c r="F24" s="13">
        <v>1069</v>
      </c>
      <c r="G24" s="13">
        <v>966</v>
      </c>
    </row>
    <row r="25" spans="1:7" ht="21" customHeight="1">
      <c r="A25" s="18"/>
      <c r="B25" s="6" t="s">
        <v>4</v>
      </c>
      <c r="C25" s="11">
        <v>36.700000000000003</v>
      </c>
      <c r="D25" s="11">
        <v>41.87</v>
      </c>
      <c r="E25" s="11">
        <v>41.87</v>
      </c>
      <c r="F25" s="11">
        <f>26484/2000</f>
        <v>13.242000000000001</v>
      </c>
      <c r="G25" s="11">
        <f>22501/1000</f>
        <v>22.501000000000001</v>
      </c>
    </row>
    <row r="26" spans="1:7" ht="21" customHeight="1">
      <c r="A26" s="19"/>
      <c r="B26" s="7" t="s">
        <v>5</v>
      </c>
      <c r="C26" s="14">
        <f>36700/C24</f>
        <v>31.340734415029889</v>
      </c>
      <c r="D26" s="14">
        <f>41870/D24</f>
        <v>44.685165421558168</v>
      </c>
      <c r="E26" s="14">
        <f>41870/E24</f>
        <v>44.685165421558168</v>
      </c>
      <c r="F26" s="14">
        <f>26484/F24</f>
        <v>24.774555659494855</v>
      </c>
      <c r="G26" s="14">
        <f>22501/G24</f>
        <v>23.292960662525878</v>
      </c>
    </row>
    <row r="27" spans="1:7" ht="21" customHeight="1">
      <c r="A27" s="18" t="s">
        <v>11</v>
      </c>
      <c r="B27" s="6" t="s">
        <v>2</v>
      </c>
      <c r="C27" s="13">
        <v>367341</v>
      </c>
      <c r="D27" s="13">
        <v>430893</v>
      </c>
      <c r="E27" s="13">
        <v>489081</v>
      </c>
      <c r="F27" s="13">
        <v>665574</v>
      </c>
      <c r="G27" s="13">
        <v>727748</v>
      </c>
    </row>
    <row r="28" spans="1:7" ht="21" customHeight="1">
      <c r="A28" s="18"/>
      <c r="B28" s="6" t="s">
        <v>3</v>
      </c>
      <c r="C28" s="13">
        <v>133606</v>
      </c>
      <c r="D28" s="13">
        <v>165405</v>
      </c>
      <c r="E28" s="13">
        <v>191593</v>
      </c>
      <c r="F28" s="13">
        <v>308666</v>
      </c>
      <c r="G28" s="13">
        <v>315308</v>
      </c>
    </row>
    <row r="29" spans="1:7" ht="21" customHeight="1">
      <c r="A29" s="18"/>
      <c r="B29" s="6" t="s">
        <v>4</v>
      </c>
      <c r="C29" s="11">
        <v>1171.81</v>
      </c>
      <c r="D29" s="11">
        <v>1111.1400000000001</v>
      </c>
      <c r="E29" s="11">
        <v>1207.92</v>
      </c>
      <c r="F29" s="11">
        <f>1428415/1000</f>
        <v>1428.415</v>
      </c>
      <c r="G29" s="11">
        <f>2244306/1000</f>
        <v>2244.306</v>
      </c>
    </row>
    <row r="30" spans="1:7" ht="21" customHeight="1">
      <c r="A30" s="19"/>
      <c r="B30" s="7" t="s">
        <v>5</v>
      </c>
      <c r="C30" s="16">
        <f>1171810/C28</f>
        <v>8.7706390431567449</v>
      </c>
      <c r="D30" s="16">
        <f>1111140/D28</f>
        <v>6.7176929355219004</v>
      </c>
      <c r="E30" s="16">
        <f>1207920/E28</f>
        <v>6.3046144692133845</v>
      </c>
      <c r="F30" s="16">
        <f>1428415/F28</f>
        <v>4.6277043794911004</v>
      </c>
      <c r="G30" s="16">
        <f>2244306/G28</f>
        <v>7.1178213048828445</v>
      </c>
    </row>
    <row r="31" spans="1:7" ht="21" customHeight="1">
      <c r="A31" s="18" t="s">
        <v>12</v>
      </c>
      <c r="B31" s="6" t="s">
        <v>2</v>
      </c>
      <c r="C31" s="13">
        <v>674</v>
      </c>
      <c r="D31" s="13">
        <v>1148</v>
      </c>
      <c r="E31" s="13">
        <v>1148</v>
      </c>
      <c r="F31" s="13">
        <v>1925</v>
      </c>
      <c r="G31" s="13">
        <v>2012</v>
      </c>
    </row>
    <row r="32" spans="1:7" ht="21" customHeight="1">
      <c r="A32" s="18"/>
      <c r="B32" s="6" t="s">
        <v>3</v>
      </c>
      <c r="C32" s="13">
        <v>63</v>
      </c>
      <c r="D32" s="13">
        <v>241</v>
      </c>
      <c r="E32" s="13">
        <v>241</v>
      </c>
      <c r="F32" s="13">
        <v>161</v>
      </c>
      <c r="G32" s="13">
        <v>220</v>
      </c>
    </row>
    <row r="33" spans="1:7" ht="21" customHeight="1">
      <c r="A33" s="18"/>
      <c r="B33" s="6" t="s">
        <v>4</v>
      </c>
      <c r="C33" s="11">
        <v>2.04</v>
      </c>
      <c r="D33" s="11">
        <v>9.34</v>
      </c>
      <c r="E33" s="11">
        <v>9.34</v>
      </c>
      <c r="F33" s="11">
        <f>3358/1000</f>
        <v>3.3580000000000001</v>
      </c>
      <c r="G33" s="11">
        <v>4478</v>
      </c>
    </row>
    <row r="34" spans="1:7" ht="21" customHeight="1">
      <c r="A34" s="19"/>
      <c r="B34" s="7" t="s">
        <v>5</v>
      </c>
      <c r="C34" s="16">
        <f>2040/C32</f>
        <v>32.38095238095238</v>
      </c>
      <c r="D34" s="16">
        <f>9340/D32</f>
        <v>38.755186721991699</v>
      </c>
      <c r="E34" s="16">
        <f>9340/E32</f>
        <v>38.755186721991699</v>
      </c>
      <c r="F34" s="16">
        <f>3358/F32</f>
        <v>20.857142857142858</v>
      </c>
      <c r="G34" s="16">
        <f>4478/G32</f>
        <v>20.354545454545455</v>
      </c>
    </row>
    <row r="35" spans="1:7" ht="21" customHeight="1">
      <c r="A35" s="18" t="s">
        <v>13</v>
      </c>
      <c r="B35" s="6" t="s">
        <v>2</v>
      </c>
      <c r="C35" s="13">
        <v>71733</v>
      </c>
      <c r="D35" s="13">
        <v>89915</v>
      </c>
      <c r="E35" s="13">
        <v>91235</v>
      </c>
      <c r="F35" s="13">
        <v>76291</v>
      </c>
      <c r="G35" s="23" t="s">
        <v>17</v>
      </c>
    </row>
    <row r="36" spans="1:7" ht="21" customHeight="1">
      <c r="A36" s="18"/>
      <c r="B36" s="6" t="s">
        <v>3</v>
      </c>
      <c r="C36" s="13">
        <v>21484</v>
      </c>
      <c r="D36" s="13">
        <v>42095</v>
      </c>
      <c r="E36" s="13">
        <v>41345</v>
      </c>
      <c r="F36" s="13">
        <v>30875</v>
      </c>
      <c r="G36" s="23" t="s">
        <v>17</v>
      </c>
    </row>
    <row r="37" spans="1:7" ht="21" customHeight="1">
      <c r="A37" s="18"/>
      <c r="B37" s="6" t="s">
        <v>4</v>
      </c>
      <c r="C37" s="11">
        <v>394.38</v>
      </c>
      <c r="D37" s="11">
        <v>521.65</v>
      </c>
      <c r="E37" s="11">
        <v>536.55999999999995</v>
      </c>
      <c r="F37" s="11">
        <f>350107/1000</f>
        <v>350.10700000000003</v>
      </c>
      <c r="G37" s="24" t="s">
        <v>17</v>
      </c>
    </row>
    <row r="38" spans="1:7" ht="21" customHeight="1">
      <c r="A38" s="19"/>
      <c r="B38" s="7" t="s">
        <v>5</v>
      </c>
      <c r="C38" s="16">
        <f>394380/C36</f>
        <v>18.356916775274623</v>
      </c>
      <c r="D38" s="16">
        <f>521650/D36</f>
        <v>12.392208100724552</v>
      </c>
      <c r="E38" s="16">
        <f>536560/E36</f>
        <v>12.977627282621841</v>
      </c>
      <c r="F38" s="16">
        <f>350107/F36</f>
        <v>11.339497975708502</v>
      </c>
      <c r="G38" s="25" t="s">
        <v>17</v>
      </c>
    </row>
    <row r="39" spans="1:7" ht="21" customHeight="1">
      <c r="A39" s="18" t="s">
        <v>14</v>
      </c>
      <c r="B39" s="6" t="s">
        <v>2</v>
      </c>
      <c r="C39" s="13">
        <v>439</v>
      </c>
      <c r="D39" s="13">
        <v>250</v>
      </c>
      <c r="E39" s="13">
        <v>250</v>
      </c>
      <c r="F39" s="13">
        <v>1131</v>
      </c>
      <c r="G39" s="13">
        <v>691</v>
      </c>
    </row>
    <row r="40" spans="1:7" ht="21" customHeight="1">
      <c r="A40" s="18"/>
      <c r="B40" s="6" t="s">
        <v>3</v>
      </c>
      <c r="C40" s="13">
        <v>89</v>
      </c>
      <c r="D40" s="13">
        <v>68</v>
      </c>
      <c r="E40" s="13">
        <v>68</v>
      </c>
      <c r="F40" s="13">
        <v>72</v>
      </c>
      <c r="G40" s="13">
        <v>79</v>
      </c>
    </row>
    <row r="41" spans="1:7" ht="21" customHeight="1">
      <c r="A41" s="18"/>
      <c r="B41" s="6" t="s">
        <v>4</v>
      </c>
      <c r="C41" s="11">
        <v>1.05</v>
      </c>
      <c r="D41" s="11">
        <v>1.49</v>
      </c>
      <c r="E41" s="11">
        <v>1.49</v>
      </c>
      <c r="F41" s="11">
        <f>802/1000</f>
        <v>0.80200000000000005</v>
      </c>
      <c r="G41" s="11">
        <f>893/1000</f>
        <v>0.89300000000000002</v>
      </c>
    </row>
    <row r="42" spans="1:7" ht="21" customHeight="1">
      <c r="A42" s="19"/>
      <c r="B42" s="7" t="s">
        <v>5</v>
      </c>
      <c r="C42" s="16">
        <f>1050/C40</f>
        <v>11.797752808988765</v>
      </c>
      <c r="D42" s="16">
        <f>1490/D40</f>
        <v>21.911764705882351</v>
      </c>
      <c r="E42" s="16">
        <f>1490/E40</f>
        <v>21.911764705882351</v>
      </c>
      <c r="F42" s="16">
        <f>802/F40</f>
        <v>11.138888888888889</v>
      </c>
      <c r="G42" s="16">
        <f>893/G40</f>
        <v>11.30379746835443</v>
      </c>
    </row>
    <row r="43" spans="1:7">
      <c r="A43" s="17" t="s">
        <v>15</v>
      </c>
      <c r="B43" s="1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2016-12-23T14:45:16Z</dcterms:created>
  <dcterms:modified xsi:type="dcterms:W3CDTF">2025-06-20T16:18:10Z</dcterms:modified>
</cp:coreProperties>
</file>